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.j.ruffini\Desktop\Dropbox\Hoynes-Schanzenbach-BPEA\krista work\replication\raw\Medicaid\"/>
    </mc:Choice>
  </mc:AlternateContent>
  <bookViews>
    <workbookView xWindow="0" yWindow="0" windowWidth="24990" windowHeight="12660"/>
  </bookViews>
  <sheets>
    <sheet name="forstata" sheetId="4" r:id="rId1"/>
    <sheet name="calc" sheetId="3" r:id="rId2"/>
    <sheet name="raw" sheetId="1" r:id="rId3"/>
    <sheet name="sources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3" l="1"/>
  <c r="B5" i="3"/>
  <c r="B3" i="3"/>
  <c r="B10" i="3" s="1"/>
  <c r="C5" i="3"/>
  <c r="C19" i="3" s="1"/>
  <c r="C3" i="3"/>
  <c r="C24" i="3" s="1"/>
  <c r="D3" i="3"/>
  <c r="B4" i="3"/>
  <c r="B18" i="3" s="1"/>
  <c r="C4" i="3"/>
  <c r="C18" i="3" s="1"/>
  <c r="D4" i="3"/>
  <c r="D18" i="3" s="1"/>
  <c r="D11" i="3"/>
  <c r="D10" i="3"/>
  <c r="E5" i="3"/>
  <c r="F5" i="3"/>
  <c r="G5" i="3"/>
  <c r="E4" i="3"/>
  <c r="F4" i="3"/>
  <c r="D12" i="3" l="1"/>
  <c r="D24" i="3"/>
  <c r="D19" i="3"/>
  <c r="F17" i="3"/>
  <c r="F18" i="3"/>
  <c r="F24" i="3"/>
  <c r="B17" i="3"/>
  <c r="B25" i="3"/>
  <c r="C25" i="3" s="1"/>
  <c r="D25" i="3" s="1"/>
  <c r="E17" i="3"/>
  <c r="E24" i="3"/>
  <c r="B19" i="3"/>
  <c r="G24" i="3"/>
  <c r="B11" i="3"/>
  <c r="C10" i="3"/>
  <c r="D17" i="3"/>
  <c r="E18" i="3"/>
  <c r="C17" i="3"/>
  <c r="C11" i="3"/>
  <c r="B2" i="4" l="1"/>
  <c r="E25" i="3"/>
  <c r="F25" i="3" l="1"/>
  <c r="B3" i="4"/>
  <c r="G25" i="3" l="1"/>
  <c r="B4" i="4"/>
  <c r="H25" i="3" l="1"/>
  <c r="B6" i="4" s="1"/>
  <c r="B5" i="4"/>
</calcChain>
</file>

<file path=xl/comments1.xml><?xml version="1.0" encoding="utf-8"?>
<comments xmlns="http://schemas.openxmlformats.org/spreadsheetml/2006/main">
  <authors>
    <author>Krista Ruffini</author>
  </authors>
  <commentList>
    <comment ref="H6" authorId="0" shapeId="0">
      <text>
        <r>
          <rPr>
            <b/>
            <sz val="10"/>
            <color indexed="81"/>
            <rFont val="Calibri"/>
            <family val="2"/>
          </rPr>
          <t>Krista Ruffini:</t>
        </r>
        <r>
          <rPr>
            <sz val="10"/>
            <color indexed="81"/>
            <rFont val="Calibri"/>
            <family val="2"/>
          </rPr>
          <t xml:space="preserve">
https://www.cbo.gov/sites/default/files/recurringdata/51301-2015-03-medicaid.pdf</t>
        </r>
      </text>
    </comment>
  </commentList>
</comments>
</file>

<file path=xl/sharedStrings.xml><?xml version="1.0" encoding="utf-8"?>
<sst xmlns="http://schemas.openxmlformats.org/spreadsheetml/2006/main" count="50" uniqueCount="29">
  <si>
    <t>Kaiser Family Foundation, State Health Facts</t>
  </si>
  <si>
    <t>MACPAC</t>
  </si>
  <si>
    <t>Medicaid and Medicare Statistical Supplement</t>
  </si>
  <si>
    <t>Key sources.</t>
  </si>
  <si>
    <t>Notes</t>
  </si>
  <si>
    <t>total (federal and state) Medicaid expenditures</t>
  </si>
  <si>
    <t>Medicare and Medicaid Supplement</t>
  </si>
  <si>
    <t>MACStats, Dec. 2016</t>
  </si>
  <si>
    <t>MACStats, Dec. 2015</t>
  </si>
  <si>
    <t>MACStats, Jun. 2014</t>
  </si>
  <si>
    <t>MACStats, Jun. 2013</t>
  </si>
  <si>
    <t>MACStats, Jun. 2012</t>
  </si>
  <si>
    <t>KFF, State Health Facts, 2014 data</t>
  </si>
  <si>
    <t>Children's Medicaid expenditures (in $billions)</t>
  </si>
  <si>
    <t>Year</t>
  </si>
  <si>
    <t>MSIS</t>
  </si>
  <si>
    <t>Kaiser</t>
  </si>
  <si>
    <t>Nominal Medicaid amount on kids</t>
  </si>
  <si>
    <t>Ratio: {Organization}:MSIS</t>
  </si>
  <si>
    <t>CBO</t>
  </si>
  <si>
    <t>CBO (for forecast)</t>
  </si>
  <si>
    <t>https://www.cbo.gov/sites/default/files/recurringdata/51301-2015-03-medicaid.pdf</t>
  </si>
  <si>
    <t>CBO forecast</t>
  </si>
  <si>
    <t>Ratio: {Organization}:MACPAC</t>
  </si>
  <si>
    <t>Year-Year increase</t>
  </si>
  <si>
    <t>Backed to MSIS</t>
  </si>
  <si>
    <t>year</t>
  </si>
  <si>
    <t>mcaid billions</t>
  </si>
  <si>
    <t>Previous years entering "https://www.kff.org/medicaid/state-indicator/medicaid-spending-by-enrollment-group/" in the way back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</si>
</sst>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9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 indent="1"/>
    </xf>
    <xf numFmtId="0" fontId="0" fillId="0" borderId="1" xfId="0" applyBorder="1"/>
    <xf numFmtId="0" fontId="1" fillId="0" borderId="1" xfId="0" applyFont="1" applyBorder="1" applyAlignment="1">
      <alignment horizontal="right" indent="1"/>
    </xf>
    <xf numFmtId="0" fontId="0" fillId="0" borderId="0" xfId="0" applyBorder="1" applyAlignment="1">
      <alignment horizontal="left" indent="1"/>
    </xf>
    <xf numFmtId="164" fontId="0" fillId="0" borderId="0" xfId="0" applyNumberFormat="1" applyBorder="1" applyAlignment="1">
      <alignment horizontal="right" indent="1"/>
    </xf>
    <xf numFmtId="0" fontId="2" fillId="0" borderId="0" xfId="0" applyFont="1" applyFill="1" applyBorder="1" applyAlignment="1">
      <alignment horizontal="left" indent="1"/>
    </xf>
    <xf numFmtId="0" fontId="4" fillId="0" borderId="0" xfId="1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0" fillId="3" borderId="0" xfId="0" applyFill="1"/>
    <xf numFmtId="0" fontId="6" fillId="0" borderId="0" xfId="0" applyFont="1"/>
    <xf numFmtId="9" fontId="0" fillId="0" borderId="0" xfId="2" applyFont="1"/>
    <xf numFmtId="0" fontId="9" fillId="0" borderId="0" xfId="0" applyFont="1"/>
    <xf numFmtId="2" fontId="0" fillId="0" borderId="0" xfId="2" applyNumberFormat="1" applyFont="1"/>
    <xf numFmtId="0" fontId="0" fillId="2" borderId="0" xfId="0" applyFill="1" applyAlignment="1">
      <alignment horizontal="center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acpac.gov/wp-content/uploads/2015/12/MACStats-Medicaid-and-CHIP-Data-Book-December-2015.pdf" TargetMode="External"/><Relationship Id="rId7" Type="http://schemas.openxmlformats.org/officeDocument/2006/relationships/hyperlink" Target="https://www.kff.org/medicaid/state-indicator/medicaid-spending-by-enrollment-group/?currentTimeframe=0&amp;sortModel=%7B%22colId%22:%22Location%22,%22sort%22:%22asc%22%7D" TargetMode="External"/><Relationship Id="rId2" Type="http://schemas.openxmlformats.org/officeDocument/2006/relationships/hyperlink" Target="https://www.macpac.gov/wp-content/uploads/2016/12/MACStats_DataBook_Dec2016.pdf" TargetMode="External"/><Relationship Id="rId1" Type="http://schemas.openxmlformats.org/officeDocument/2006/relationships/hyperlink" Target="https://www.cms.gov/Research-Statistics-Data-and-Systems/Statistics-Trends-and-Reports/MedicareMedicaidStatSupp/Downloads/2013_Section13.pdf" TargetMode="External"/><Relationship Id="rId6" Type="http://schemas.openxmlformats.org/officeDocument/2006/relationships/hyperlink" Target="https://www.macpac.gov/wp-content/uploads/2015/03/June-2012-MACStats.pdf" TargetMode="External"/><Relationship Id="rId5" Type="http://schemas.openxmlformats.org/officeDocument/2006/relationships/hyperlink" Target="https://www.macpac.gov/wp-content/uploads/2015/03/June-2013-MACStats.pdf" TargetMode="External"/><Relationship Id="rId4" Type="http://schemas.openxmlformats.org/officeDocument/2006/relationships/hyperlink" Target="https://www.macpac.gov/wp-content/uploads/2015/03/June-2014-MACStats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acpac.gov/wp-content/uploads/2015/12/MACStats-Medicaid-and-CHIP-Data-Book-December-2015.pdf" TargetMode="External"/><Relationship Id="rId7" Type="http://schemas.openxmlformats.org/officeDocument/2006/relationships/hyperlink" Target="https://www.kff.org/medicaid/state-indicator/medicaid-spending-by-enrollment-group/?currentTimeframe=0&amp;sortModel=%7B%22colId%22:%22Location%22,%22sort%22:%22asc%22%7D" TargetMode="External"/><Relationship Id="rId2" Type="http://schemas.openxmlformats.org/officeDocument/2006/relationships/hyperlink" Target="https://www.macpac.gov/wp-content/uploads/2016/12/MACStats_DataBook_Dec2016.pdf" TargetMode="External"/><Relationship Id="rId1" Type="http://schemas.openxmlformats.org/officeDocument/2006/relationships/hyperlink" Target="https://www.cms.gov/Research-Statistics-Data-and-Systems/Statistics-Trends-and-Reports/MedicareMedicaidStatSupp/Downloads/2013_Section13.pdf" TargetMode="External"/><Relationship Id="rId6" Type="http://schemas.openxmlformats.org/officeDocument/2006/relationships/hyperlink" Target="https://www.macpac.gov/wp-content/uploads/2015/03/June-2012-MACStats.pdf" TargetMode="External"/><Relationship Id="rId5" Type="http://schemas.openxmlformats.org/officeDocument/2006/relationships/hyperlink" Target="https://www.macpac.gov/wp-content/uploads/2015/03/June-2013-MACStats.pdf" TargetMode="External"/><Relationship Id="rId4" Type="http://schemas.openxmlformats.org/officeDocument/2006/relationships/hyperlink" Target="https://www.macpac.gov/wp-content/uploads/2015/03/June-2014-MACStat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2" sqref="B2"/>
    </sheetView>
  </sheetViews>
  <sheetFormatPr defaultRowHeight="15" x14ac:dyDescent="0.25"/>
  <sheetData>
    <row r="1" spans="1:2" x14ac:dyDescent="0.25">
      <c r="A1" t="s">
        <v>26</v>
      </c>
      <c r="B1" t="s">
        <v>27</v>
      </c>
    </row>
    <row r="2" spans="1:2" x14ac:dyDescent="0.25">
      <c r="A2">
        <v>2011</v>
      </c>
      <c r="B2">
        <f>HLOOKUP($A2,calc!$B$23:$H$25,3,FALSE)</f>
        <v>71.546000000000006</v>
      </c>
    </row>
    <row r="3" spans="1:2" x14ac:dyDescent="0.25">
      <c r="A3">
        <v>2012</v>
      </c>
      <c r="B3">
        <f>HLOOKUP($A3,calc!$B$23:$H$25,3,FALSE)</f>
        <v>70.571258855585839</v>
      </c>
    </row>
    <row r="4" spans="1:2" x14ac:dyDescent="0.25">
      <c r="A4">
        <v>2013</v>
      </c>
      <c r="B4">
        <f>HLOOKUP($A4,calc!$B$23:$H$25,3,FALSE)</f>
        <v>74.470223433242523</v>
      </c>
    </row>
    <row r="5" spans="1:2" x14ac:dyDescent="0.25">
      <c r="A5">
        <v>2014</v>
      </c>
      <c r="B5">
        <f>HLOOKUP($A5,calc!$B$23:$H$25,3,FALSE)</f>
        <v>77.872743019944522</v>
      </c>
    </row>
    <row r="6" spans="1:2" x14ac:dyDescent="0.25">
      <c r="A6">
        <v>2015</v>
      </c>
      <c r="B6">
        <f>HLOOKUP($A6,calc!$B$23:$H$25,3,FALSE)</f>
        <v>84.703685390115098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1"/>
  </sheetPr>
  <dimension ref="A1:H25"/>
  <sheetViews>
    <sheetView topLeftCell="A6" workbookViewId="0">
      <selection activeCell="E25" sqref="E25"/>
    </sheetView>
  </sheetViews>
  <sheetFormatPr defaultColWidth="11.42578125" defaultRowHeight="15" x14ac:dyDescent="0.25"/>
  <sheetData>
    <row r="1" spans="1:8" x14ac:dyDescent="0.25">
      <c r="A1" s="14" t="s">
        <v>17</v>
      </c>
      <c r="B1" s="14"/>
      <c r="C1" s="14"/>
      <c r="D1" s="14"/>
      <c r="E1" s="14"/>
      <c r="F1" s="14"/>
      <c r="G1" s="14"/>
      <c r="H1" s="14"/>
    </row>
    <row r="2" spans="1:8" x14ac:dyDescent="0.25">
      <c r="A2" s="9" t="s">
        <v>14</v>
      </c>
      <c r="B2" s="9">
        <v>2009</v>
      </c>
      <c r="C2" s="9">
        <v>2010</v>
      </c>
      <c r="D2" s="9">
        <v>2011</v>
      </c>
      <c r="E2" s="9">
        <v>2012</v>
      </c>
      <c r="F2" s="9">
        <v>2013</v>
      </c>
      <c r="G2" s="9">
        <v>2014</v>
      </c>
      <c r="H2" s="9">
        <v>2015</v>
      </c>
    </row>
    <row r="3" spans="1:8" x14ac:dyDescent="0.25">
      <c r="A3" t="s">
        <v>15</v>
      </c>
      <c r="B3" s="10">
        <f>HLOOKUP(calc!B$2,raw!$C$2:$H$5, 2, FALSE)</f>
        <v>64.022000000000006</v>
      </c>
      <c r="C3" s="10">
        <f>HLOOKUP(calc!C$2,raw!$C$2:$H$5, 2, FALSE)</f>
        <v>67.206999999999994</v>
      </c>
      <c r="D3" s="10">
        <f>HLOOKUP(calc!D$2,raw!$C$2:$H$5, 2, FALSE)</f>
        <v>71.546000000000006</v>
      </c>
      <c r="E3" s="10"/>
      <c r="F3" s="10"/>
      <c r="G3" s="10"/>
    </row>
    <row r="4" spans="1:8" x14ac:dyDescent="0.25">
      <c r="A4" t="s">
        <v>1</v>
      </c>
      <c r="B4" s="10">
        <f>HLOOKUP(calc!B$2,raw!$C$2:$H$5, 3, FALSE)</f>
        <v>69.400000000000006</v>
      </c>
      <c r="C4" s="10">
        <f>HLOOKUP(calc!C$2,raw!$C$2:$H$5, 3, FALSE)</f>
        <v>74.400000000000006</v>
      </c>
      <c r="D4" s="10">
        <f>HLOOKUP(calc!D$2,raw!$C$2:$H$5, 3, FALSE)</f>
        <v>73.400000000000006</v>
      </c>
      <c r="E4" s="10">
        <f>HLOOKUP(calc!E$2,raw!$C$2:$H$5, 3, FALSE)</f>
        <v>72.400000000000006</v>
      </c>
      <c r="F4" s="10">
        <f>HLOOKUP(calc!F$2,raw!$C$2:$H$5, 3, FALSE)</f>
        <v>76.400000000000006</v>
      </c>
      <c r="G4" s="10"/>
    </row>
    <row r="5" spans="1:8" x14ac:dyDescent="0.25">
      <c r="A5" t="s">
        <v>16</v>
      </c>
      <c r="B5" s="10">
        <f>HLOOKUP(calc!B$2,raw!$C$2:$H$5, 4, FALSE)</f>
        <v>0</v>
      </c>
      <c r="C5" s="10">
        <f>HLOOKUP(calc!C$2,raw!$C$2:$H$5, 4, FALSE)</f>
        <v>0</v>
      </c>
      <c r="D5" s="12">
        <v>82.401330673000004</v>
      </c>
      <c r="E5" s="10">
        <f>HLOOKUP(calc!E$2,raw!$C$2:$H$5, 4, FALSE)</f>
        <v>0</v>
      </c>
      <c r="F5" s="10">
        <f>HLOOKUP(calc!F$2,raw!$C$2:$H$5, 4, FALSE)</f>
        <v>0</v>
      </c>
      <c r="G5" s="10">
        <f>HLOOKUP(calc!G$2,raw!$C$2:$H$5, 4, FALSE)</f>
        <v>89.688000000000002</v>
      </c>
    </row>
    <row r="6" spans="1:8" x14ac:dyDescent="0.25">
      <c r="A6" t="s">
        <v>19</v>
      </c>
      <c r="G6">
        <v>57</v>
      </c>
      <c r="H6">
        <v>62</v>
      </c>
    </row>
    <row r="8" spans="1:8" x14ac:dyDescent="0.25">
      <c r="A8" s="14" t="s">
        <v>18</v>
      </c>
      <c r="B8" s="14"/>
      <c r="C8" s="14"/>
      <c r="D8" s="14"/>
      <c r="E8" s="14"/>
      <c r="F8" s="14"/>
      <c r="G8" s="14"/>
      <c r="H8" s="14"/>
    </row>
    <row r="9" spans="1:8" x14ac:dyDescent="0.25">
      <c r="A9" s="9" t="s">
        <v>14</v>
      </c>
      <c r="B9" s="9">
        <v>2009</v>
      </c>
      <c r="C9" s="9">
        <v>2010</v>
      </c>
      <c r="D9" s="9">
        <v>2011</v>
      </c>
      <c r="E9" s="9">
        <v>2012</v>
      </c>
      <c r="F9" s="9">
        <v>2013</v>
      </c>
      <c r="G9" s="9">
        <v>2014</v>
      </c>
      <c r="H9" s="9">
        <v>2015</v>
      </c>
    </row>
    <row r="10" spans="1:8" x14ac:dyDescent="0.25">
      <c r="A10" t="s">
        <v>15</v>
      </c>
      <c r="B10">
        <f t="shared" ref="B10:D12" si="0">B3/B$3</f>
        <v>1</v>
      </c>
      <c r="C10">
        <f t="shared" si="0"/>
        <v>1</v>
      </c>
      <c r="D10">
        <f t="shared" si="0"/>
        <v>1</v>
      </c>
    </row>
    <row r="11" spans="1:8" x14ac:dyDescent="0.25">
      <c r="A11" t="s">
        <v>1</v>
      </c>
      <c r="B11">
        <f t="shared" si="0"/>
        <v>1.0840023741838742</v>
      </c>
      <c r="C11">
        <f t="shared" si="0"/>
        <v>1.1070275417739226</v>
      </c>
      <c r="D11">
        <f t="shared" si="0"/>
        <v>1.0259133983730746</v>
      </c>
    </row>
    <row r="12" spans="1:8" x14ac:dyDescent="0.25">
      <c r="A12" t="s">
        <v>16</v>
      </c>
      <c r="D12">
        <f t="shared" si="0"/>
        <v>1.1517251932043719</v>
      </c>
    </row>
    <row r="13" spans="1:8" x14ac:dyDescent="0.25">
      <c r="A13" t="s">
        <v>20</v>
      </c>
    </row>
    <row r="15" spans="1:8" x14ac:dyDescent="0.25">
      <c r="A15" s="14" t="s">
        <v>23</v>
      </c>
      <c r="B15" s="14"/>
      <c r="C15" s="14"/>
      <c r="D15" s="14"/>
      <c r="E15" s="14"/>
      <c r="F15" s="14"/>
      <c r="G15" s="14"/>
      <c r="H15" s="14"/>
    </row>
    <row r="16" spans="1:8" x14ac:dyDescent="0.25">
      <c r="A16" s="9" t="s">
        <v>14</v>
      </c>
      <c r="B16" s="9">
        <v>2009</v>
      </c>
      <c r="C16" s="9">
        <v>2010</v>
      </c>
      <c r="D16" s="9">
        <v>2011</v>
      </c>
      <c r="E16" s="9">
        <v>2012</v>
      </c>
      <c r="F16" s="9">
        <v>2013</v>
      </c>
      <c r="G16" s="9">
        <v>2014</v>
      </c>
      <c r="H16" s="9">
        <v>2015</v>
      </c>
    </row>
    <row r="17" spans="1:8" x14ac:dyDescent="0.25">
      <c r="A17" t="s">
        <v>15</v>
      </c>
      <c r="B17">
        <f>B3/B$4</f>
        <v>0.92250720461095104</v>
      </c>
      <c r="C17">
        <f t="shared" ref="C17:F17" si="1">C3/C$4</f>
        <v>0.90331989247311817</v>
      </c>
      <c r="D17">
        <f t="shared" si="1"/>
        <v>0.97474114441416893</v>
      </c>
      <c r="E17">
        <f t="shared" si="1"/>
        <v>0</v>
      </c>
      <c r="F17">
        <f t="shared" si="1"/>
        <v>0</v>
      </c>
    </row>
    <row r="18" spans="1:8" x14ac:dyDescent="0.25">
      <c r="A18" t="s">
        <v>1</v>
      </c>
      <c r="B18">
        <f t="shared" ref="B18:E19" si="2">B4/B$4</f>
        <v>1</v>
      </c>
      <c r="C18">
        <f t="shared" si="2"/>
        <v>1</v>
      </c>
      <c r="D18">
        <f t="shared" si="2"/>
        <v>1</v>
      </c>
      <c r="E18">
        <f t="shared" si="2"/>
        <v>1</v>
      </c>
      <c r="F18">
        <f>F4/F$4</f>
        <v>1</v>
      </c>
    </row>
    <row r="19" spans="1:8" x14ac:dyDescent="0.25">
      <c r="A19" t="s">
        <v>16</v>
      </c>
      <c r="B19">
        <f t="shared" si="2"/>
        <v>0</v>
      </c>
      <c r="C19">
        <f t="shared" si="2"/>
        <v>0</v>
      </c>
      <c r="D19">
        <f t="shared" si="2"/>
        <v>1.1226339328746593</v>
      </c>
    </row>
    <row r="20" spans="1:8" x14ac:dyDescent="0.25">
      <c r="A20" t="s">
        <v>20</v>
      </c>
    </row>
    <row r="22" spans="1:8" x14ac:dyDescent="0.25">
      <c r="A22" s="14" t="s">
        <v>24</v>
      </c>
      <c r="B22" s="14"/>
      <c r="C22" s="14"/>
      <c r="D22" s="14"/>
      <c r="E22" s="14"/>
      <c r="F22" s="14"/>
      <c r="G22" s="14"/>
      <c r="H22" s="14"/>
    </row>
    <row r="23" spans="1:8" x14ac:dyDescent="0.25">
      <c r="A23" s="9" t="s">
        <v>14</v>
      </c>
      <c r="B23" s="9">
        <v>2009</v>
      </c>
      <c r="C23" s="9">
        <v>2010</v>
      </c>
      <c r="D23" s="9">
        <v>2011</v>
      </c>
      <c r="E23" s="9">
        <v>2012</v>
      </c>
      <c r="F23" s="9">
        <v>2013</v>
      </c>
      <c r="G23" s="9">
        <v>2014</v>
      </c>
      <c r="H23" s="9">
        <v>2015</v>
      </c>
    </row>
    <row r="24" spans="1:8" x14ac:dyDescent="0.25">
      <c r="C24" s="11">
        <f>C3/B3-1</f>
        <v>4.9748523944893819E-2</v>
      </c>
      <c r="D24" s="11">
        <f>D3/C3-1</f>
        <v>6.4561727201035701E-2</v>
      </c>
      <c r="E24" s="11">
        <f>E4/D4-1</f>
        <v>-1.3623978201634857E-2</v>
      </c>
      <c r="F24" s="11">
        <f>F4/E4-1</f>
        <v>5.5248618784530468E-2</v>
      </c>
      <c r="G24" s="11">
        <f>(G5-(F4*D19))/(F4*D19)</f>
        <v>4.5689665343251307E-2</v>
      </c>
      <c r="H24" s="11">
        <f>H6/G6-1</f>
        <v>8.7719298245614086E-2</v>
      </c>
    </row>
    <row r="25" spans="1:8" x14ac:dyDescent="0.25">
      <c r="A25" t="s">
        <v>25</v>
      </c>
      <c r="B25">
        <f>B3</f>
        <v>64.022000000000006</v>
      </c>
      <c r="C25" s="13">
        <f t="shared" ref="C25:H25" si="3">B25*(1+C24)</f>
        <v>67.206999999999994</v>
      </c>
      <c r="D25" s="13">
        <f t="shared" si="3"/>
        <v>71.546000000000006</v>
      </c>
      <c r="E25" s="13">
        <f t="shared" si="3"/>
        <v>70.571258855585839</v>
      </c>
      <c r="F25" s="13">
        <f t="shared" si="3"/>
        <v>74.470223433242523</v>
      </c>
      <c r="G25" s="13">
        <f t="shared" si="3"/>
        <v>77.872743019944522</v>
      </c>
      <c r="H25" s="13">
        <f t="shared" si="3"/>
        <v>84.703685390115098</v>
      </c>
    </row>
  </sheetData>
  <mergeCells count="4">
    <mergeCell ref="A1:H1"/>
    <mergeCell ref="A8:H8"/>
    <mergeCell ref="A15:H15"/>
    <mergeCell ref="A22:H22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J14"/>
  <sheetViews>
    <sheetView workbookViewId="0">
      <selection activeCell="C1" sqref="C1"/>
    </sheetView>
  </sheetViews>
  <sheetFormatPr defaultColWidth="8.85546875" defaultRowHeight="15" x14ac:dyDescent="0.25"/>
  <cols>
    <col min="1" max="1" width="2.7109375" customWidth="1"/>
    <col min="2" max="2" width="43" bestFit="1" customWidth="1"/>
    <col min="9" max="9" width="2.7109375" customWidth="1"/>
    <col min="10" max="10" width="45.28515625" bestFit="1" customWidth="1"/>
    <col min="11" max="11" width="2.7109375" customWidth="1"/>
  </cols>
  <sheetData>
    <row r="1" spans="2:10" x14ac:dyDescent="0.25">
      <c r="C1" s="4" t="s">
        <v>13</v>
      </c>
    </row>
    <row r="2" spans="2:10" ht="15.75" thickBot="1" x14ac:dyDescent="0.3">
      <c r="B2" s="2"/>
      <c r="C2" s="3">
        <v>2014</v>
      </c>
      <c r="D2" s="3">
        <v>2013</v>
      </c>
      <c r="E2" s="3">
        <v>2012</v>
      </c>
      <c r="F2" s="3">
        <v>2011</v>
      </c>
      <c r="G2" s="3">
        <v>2010</v>
      </c>
      <c r="H2" s="3">
        <v>2009</v>
      </c>
      <c r="I2" s="2"/>
      <c r="J2" s="8" t="s">
        <v>4</v>
      </c>
    </row>
    <row r="3" spans="2:10" x14ac:dyDescent="0.25">
      <c r="B3" s="4" t="s">
        <v>2</v>
      </c>
      <c r="C3" s="5"/>
      <c r="D3" s="5"/>
      <c r="E3" s="5"/>
      <c r="F3" s="5">
        <v>71.546000000000006</v>
      </c>
      <c r="G3" s="5">
        <v>67.206999999999994</v>
      </c>
      <c r="H3" s="5">
        <v>64.022000000000006</v>
      </c>
      <c r="J3" s="1" t="s">
        <v>5</v>
      </c>
    </row>
    <row r="4" spans="2:10" x14ac:dyDescent="0.25">
      <c r="B4" s="4" t="s">
        <v>1</v>
      </c>
      <c r="C4" s="5"/>
      <c r="D4" s="5">
        <v>76.400000000000006</v>
      </c>
      <c r="E4" s="5">
        <v>72.400000000000006</v>
      </c>
      <c r="F4" s="5">
        <v>73.400000000000006</v>
      </c>
      <c r="G4" s="5">
        <v>74.400000000000006</v>
      </c>
      <c r="H4" s="5">
        <v>69.400000000000006</v>
      </c>
      <c r="J4" s="1" t="s">
        <v>5</v>
      </c>
    </row>
    <row r="5" spans="2:10" x14ac:dyDescent="0.25">
      <c r="B5" s="4" t="s">
        <v>0</v>
      </c>
      <c r="C5" s="5">
        <v>89.688000000000002</v>
      </c>
      <c r="D5" s="5"/>
      <c r="E5" s="5"/>
      <c r="F5" s="5"/>
      <c r="G5" s="5"/>
      <c r="H5" s="5"/>
      <c r="J5" s="1" t="s">
        <v>5</v>
      </c>
    </row>
    <row r="6" spans="2:10" x14ac:dyDescent="0.25">
      <c r="B6" s="1"/>
    </row>
    <row r="7" spans="2:10" x14ac:dyDescent="0.25">
      <c r="B7" s="6" t="s">
        <v>3</v>
      </c>
    </row>
    <row r="8" spans="2:10" x14ac:dyDescent="0.25">
      <c r="B8" s="7" t="s">
        <v>6</v>
      </c>
    </row>
    <row r="9" spans="2:10" x14ac:dyDescent="0.25">
      <c r="B9" s="7" t="s">
        <v>7</v>
      </c>
    </row>
    <row r="10" spans="2:10" x14ac:dyDescent="0.25">
      <c r="B10" s="7" t="s">
        <v>8</v>
      </c>
    </row>
    <row r="11" spans="2:10" x14ac:dyDescent="0.25">
      <c r="B11" s="7" t="s">
        <v>9</v>
      </c>
    </row>
    <row r="12" spans="2:10" x14ac:dyDescent="0.25">
      <c r="B12" s="7" t="s">
        <v>10</v>
      </c>
    </row>
    <row r="13" spans="2:10" x14ac:dyDescent="0.25">
      <c r="B13" s="7" t="s">
        <v>11</v>
      </c>
    </row>
    <row r="14" spans="2:10" x14ac:dyDescent="0.25">
      <c r="B14" s="7" t="s">
        <v>12</v>
      </c>
    </row>
  </sheetData>
  <hyperlinks>
    <hyperlink ref="B8" r:id="rId1" location="table13.10"/>
    <hyperlink ref="B9" r:id="rId2"/>
    <hyperlink ref="B10" r:id="rId3"/>
    <hyperlink ref="B11" r:id="rId4"/>
    <hyperlink ref="B12" r:id="rId5"/>
    <hyperlink ref="B13" r:id="rId6"/>
    <hyperlink ref="B14" r:id="rId7"/>
  </hyperlink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9" sqref="C9"/>
    </sheetView>
  </sheetViews>
  <sheetFormatPr defaultColWidth="11.42578125" defaultRowHeight="15" x14ac:dyDescent="0.25"/>
  <sheetData>
    <row r="1" spans="1:3" x14ac:dyDescent="0.25">
      <c r="A1" s="6" t="s">
        <v>3</v>
      </c>
    </row>
    <row r="2" spans="1:3" x14ac:dyDescent="0.25">
      <c r="A2" s="7" t="s">
        <v>6</v>
      </c>
    </row>
    <row r="3" spans="1:3" x14ac:dyDescent="0.25">
      <c r="A3" s="7" t="s">
        <v>7</v>
      </c>
    </row>
    <row r="4" spans="1:3" x14ac:dyDescent="0.25">
      <c r="A4" s="7" t="s">
        <v>8</v>
      </c>
    </row>
    <row r="5" spans="1:3" x14ac:dyDescent="0.25">
      <c r="A5" s="7" t="s">
        <v>9</v>
      </c>
    </row>
    <row r="6" spans="1:3" x14ac:dyDescent="0.25">
      <c r="A6" s="7" t="s">
        <v>10</v>
      </c>
    </row>
    <row r="7" spans="1:3" x14ac:dyDescent="0.25">
      <c r="A7" s="7" t="s">
        <v>11</v>
      </c>
    </row>
    <row r="8" spans="1:3" x14ac:dyDescent="0.25">
      <c r="A8" s="7" t="s">
        <v>12</v>
      </c>
      <c r="C8" t="s">
        <v>28</v>
      </c>
    </row>
    <row r="9" spans="1:3" x14ac:dyDescent="0.25">
      <c r="A9" t="s">
        <v>22</v>
      </c>
      <c r="B9" t="s">
        <v>21</v>
      </c>
    </row>
  </sheetData>
  <hyperlinks>
    <hyperlink ref="A2" r:id="rId1" location="table13.10"/>
    <hyperlink ref="A3" r:id="rId2"/>
    <hyperlink ref="A4" r:id="rId3"/>
    <hyperlink ref="A5" r:id="rId4"/>
    <hyperlink ref="A6" r:id="rId5"/>
    <hyperlink ref="A7" r:id="rId6"/>
    <hyperlink ref="A8" r:id="rId7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forstata</vt:lpstr>
      <vt:lpstr>calc</vt:lpstr>
      <vt:lpstr>raw</vt:lpstr>
      <vt:lpstr>sources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Broaddus</dc:creator>
  <cp:lastModifiedBy>Krista Ruffini</cp:lastModifiedBy>
  <dcterms:created xsi:type="dcterms:W3CDTF">2018-01-23T15:02:17Z</dcterms:created>
  <dcterms:modified xsi:type="dcterms:W3CDTF">2018-07-03T03:08:40Z</dcterms:modified>
</cp:coreProperties>
</file>